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2" l="1"/>
  <c r="AC39" i="12" l="1"/>
  <c r="F39" i="1" s="1"/>
  <c r="F40" i="1" s="1"/>
  <c r="G23" i="1" s="1"/>
  <c r="BA37" i="12"/>
  <c r="BA36" i="12"/>
  <c r="BA34" i="12"/>
  <c r="BA33" i="12"/>
  <c r="BA31" i="12"/>
  <c r="BA30" i="12"/>
  <c r="BA29" i="12"/>
  <c r="BA28" i="12"/>
  <c r="BA27" i="12"/>
  <c r="BA26" i="12"/>
  <c r="BA25" i="12"/>
  <c r="BA24" i="12"/>
  <c r="BA23" i="12"/>
  <c r="BA22" i="12"/>
  <c r="BA21" i="12"/>
  <c r="BA20" i="12"/>
  <c r="BA19" i="12"/>
  <c r="BA18" i="12"/>
  <c r="BA17" i="12"/>
  <c r="BA14" i="12"/>
  <c r="BA12" i="12"/>
  <c r="BA11" i="12"/>
  <c r="BA10" i="12"/>
  <c r="F9" i="12"/>
  <c r="G9" i="12" s="1"/>
  <c r="I9" i="12"/>
  <c r="I8" i="12" s="1"/>
  <c r="K9" i="12"/>
  <c r="K8" i="12" s="1"/>
  <c r="O9" i="12"/>
  <c r="Q9" i="12"/>
  <c r="U9" i="12"/>
  <c r="U8" i="12" s="1"/>
  <c r="F13" i="12"/>
  <c r="G13" i="12" s="1"/>
  <c r="M13" i="12" s="1"/>
  <c r="I13" i="12"/>
  <c r="K13" i="12"/>
  <c r="O13" i="12"/>
  <c r="Q13" i="12"/>
  <c r="U13" i="12"/>
  <c r="G16" i="12"/>
  <c r="M16" i="12" s="1"/>
  <c r="I16" i="12"/>
  <c r="I15" i="12" s="1"/>
  <c r="K16" i="12"/>
  <c r="O16" i="12"/>
  <c r="Q16" i="12"/>
  <c r="Q15" i="12" s="1"/>
  <c r="U16" i="12"/>
  <c r="U15" i="12" s="1"/>
  <c r="F32" i="12"/>
  <c r="G32" i="12"/>
  <c r="M32" i="12" s="1"/>
  <c r="I32" i="12"/>
  <c r="K32" i="12"/>
  <c r="O32" i="12"/>
  <c r="Q32" i="12"/>
  <c r="U32" i="12"/>
  <c r="F35" i="12"/>
  <c r="G35" i="12" s="1"/>
  <c r="M35" i="12" s="1"/>
  <c r="I35" i="12"/>
  <c r="K35" i="12"/>
  <c r="O35" i="12"/>
  <c r="Q35" i="12"/>
  <c r="U35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AD39" i="12" l="1"/>
  <c r="G39" i="1" s="1"/>
  <c r="G40" i="1" s="1"/>
  <c r="G28" i="1" s="1"/>
  <c r="O15" i="12"/>
  <c r="Q8" i="12"/>
  <c r="K15" i="12"/>
  <c r="O8" i="12"/>
  <c r="G24" i="1"/>
  <c r="M15" i="12"/>
  <c r="G8" i="12"/>
  <c r="M9" i="12"/>
  <c r="M8" i="12" s="1"/>
  <c r="G15" i="12"/>
  <c r="I56" i="1" s="1"/>
  <c r="I19" i="1" s="1"/>
  <c r="G25" i="1" l="1"/>
  <c r="G26" i="1" s="1"/>
  <c r="H39" i="1"/>
  <c r="I39" i="1" s="1"/>
  <c r="I40" i="1" s="1"/>
  <c r="J39" i="1" s="1"/>
  <c r="J40" i="1" s="1"/>
  <c r="I55" i="1"/>
  <c r="G39" i="12"/>
  <c r="H40" i="1" l="1"/>
  <c r="G29" i="1"/>
  <c r="I57" i="1"/>
  <c r="I20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<sst xmlns="http://schemas.openxmlformats.org/spreadsheetml/2006/main" count="204" uniqueCount="129">
  <si>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</si>
  <si>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</si>
  <si>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</si>
  <si>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</si>
  <si>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</si>
  <si>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</si>
  <si>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</si>
  <si>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</si>
  <si>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</si>
  <si>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</si>
  <si>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</si>
  <si>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</si>
  <si>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</si>
  <si>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</si>
  <si>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</si>
  <si>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</si>
  <si>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</si>
  <si>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</si>
  <si>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</si>
  <si>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</si>
  <si>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</si>
  <si>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</si>
  <si>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</si>
  <si>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</si>
  <si>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</si>
  <si>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</si>
  <si>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</si>
  <si>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</si>
  <si>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</si>
  <si>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</si>
  <si>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</si>
  <si>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</si>
  <si>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</si>
  <si>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</si>
  <si>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</si>
  <si>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</si>
  <si>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</si>
  <si>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</si>
  <si>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</si>
  <si>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</si>
  <si>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</si>
  <si>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</si>
  <si>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</si>
  <si>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</si>
  <si>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</si>
  <si>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</si>
  <si>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Hodonín, ul. Velkomoravská, Stezka pro chodce a cyklisty - SO.101 VRN a ON - UNS</t>
  </si>
  <si>
    <t>Město Hodonín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</si>
  <si>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</si>
  <si>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</si>
  <si>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</si>
  <si>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</si>
  <si>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</si>
  <si>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</si>
  <si>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</si>
  <si>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</si>
  <si>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</si>
  <si>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</si>
  <si>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</si>
  <si>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</si>
  <si>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</si>
  <si>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</si>
  <si>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</si>
  <si>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</si>
  <si>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</si>
  <si>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</si>
  <si>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</si>
  <si>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</si>
  <si>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</si>
  <si>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</si>
  <si>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</si>
  <si>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</si>
  <si>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</si>
  <si>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</si>
  <si>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</si>
  <si>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</si>
  <si>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</si>
  <si>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</si>
  <si>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</si>
  <si>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</si>
  <si>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</si>
  <si>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</si>
  <si>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</si>
  <si>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</si>
  <si>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</si>
  <si>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</si>
  <si>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</si>
  <si>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02</t>
  </si>
  <si>
    <t>Geodetické práce po výstavbě - zaměření</t>
  </si>
  <si>
    <t>kpl</t>
  </si>
  <si>
    <t>POL1_0</t>
  </si>
  <si>
    <t>POP</t>
  </si>
  <si>
    <t>vyhotovení na CD ve formátu pdf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</si>
  <si>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</si>
  <si>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</si>
  <si>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</si>
  <si>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</si>
  <si>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</si>
  <si>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</si>
  <si>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</si>
  <si>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</si>
  <si>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</si>
  <si>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</si>
  <si>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</si>
  <si>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</si>
  <si>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</si>
  <si>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</si>
  <si>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</si>
  <si>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</si>
  <si>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</si>
  <si>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</si>
  <si>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- zaměření skutečného provedení komunikací a inženýrských sítí</t>
  </si>
  <si>
    <t>- předání zaměření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</si>
  <si>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</si>
  <si>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</si>
  <si>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</si>
  <si>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</si>
  <si>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</si>
  <si>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</si>
  <si>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</si>
  <si>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</si>
  <si>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</si>
  <si>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</si>
  <si>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>Komplet zahrnuje :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</si>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</sst>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Protection="1"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protection locked="0"/>
    </xf>
    <xf numFmtId="0" fontId="8" fillId="0" borderId="6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Alignment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0" fillId="3" borderId="49" xfId="0" applyNumberForma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1" t="s">
        <v>38</v>
      </c>
    </row>
    <row r="2" spans="1:7" ht="57.75" customHeight="1" x14ac:dyDescent="0.2">
      <c r="A2" s="180" t="s">
        <v>39</v>
      </c>
      <c r="B2" s="180"/>
      <c r="C2" s="180"/>
      <c r="D2" s="180"/>
      <c r="E2" s="180"/>
      <c r="F2" s="180"/>
      <c r="G2" s="180"/>
    </row>
  </sheetData>
  <sheetProtection algorithmName="SHA-512" hashValue="k17krd9xfQW9FQXjBycxhxAuC87V6Fcs6WkA11btvIgBIeuGkWIagGE7g95uXklEdh08zEqgyMFK59fA15HPVg==" saltValue="p206wekXIynfPmyEnW6q1g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1" zoomScaleNormal="100" zoomScaleSheetLayoutView="75" workbookViewId="0">
      <selection activeCell="C16" sqref="C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201" t="s">
        <v>42</v>
      </c>
      <c r="C1" s="202"/>
      <c r="D1" s="202"/>
      <c r="E1" s="202"/>
      <c r="F1" s="202"/>
      <c r="G1" s="202"/>
      <c r="H1" s="202"/>
      <c r="I1" s="202"/>
      <c r="J1" s="203"/>
    </row>
    <row r="2" spans="1:15" ht="23.25" customHeight="1" x14ac:dyDescent="0.2">
      <c r="A2" s="4"/>
      <c r="B2" s="71" t="s">
        <v>40</v>
      </c>
      <c r="C2" s="72"/>
      <c r="D2" s="192" t="s">
        <v>46</v>
      </c>
      <c r="E2" s="193"/>
      <c r="F2" s="193"/>
      <c r="G2" s="193"/>
      <c r="H2" s="193"/>
      <c r="I2" s="193"/>
      <c r="J2" s="194"/>
      <c r="O2" s="2"/>
    </row>
    <row r="3" spans="1:15" ht="23.25" customHeight="1" x14ac:dyDescent="0.2">
      <c r="A3" s="4"/>
      <c r="B3" s="73" t="s">
        <v>45</v>
      </c>
      <c r="C3" s="74"/>
      <c r="D3" s="209" t="s">
        <v>43</v>
      </c>
      <c r="E3" s="210"/>
      <c r="F3" s="210"/>
      <c r="G3" s="210"/>
      <c r="H3" s="210"/>
      <c r="I3" s="210"/>
      <c r="J3" s="211"/>
    </row>
    <row r="4" spans="1:15" ht="23.25" hidden="1" customHeight="1" x14ac:dyDescent="0.2">
      <c r="A4" s="4"/>
      <c r="B4" s="75" t="s">
        <v>44</v>
      </c>
      <c r="C4" s="76"/>
      <c r="D4" s="77"/>
      <c r="E4" s="77"/>
      <c r="F4" s="78"/>
      <c r="G4" s="79"/>
      <c r="H4" s="78"/>
      <c r="I4" s="79"/>
      <c r="J4" s="80"/>
    </row>
    <row r="5" spans="1:15" ht="24" customHeight="1" x14ac:dyDescent="0.2">
      <c r="A5" s="4"/>
      <c r="B5" s="39" t="s">
        <v>21</v>
      </c>
      <c r="C5" s="5"/>
      <c r="D5" s="81" t="s">
        <v>47</v>
      </c>
      <c r="E5" s="22"/>
      <c r="F5" s="22"/>
      <c r="G5" s="22"/>
      <c r="H5" s="24" t="s">
        <v>33</v>
      </c>
      <c r="I5" s="81"/>
      <c r="J5" s="11"/>
    </row>
    <row r="6" spans="1:15" ht="15.75" customHeight="1" x14ac:dyDescent="0.2">
      <c r="A6" s="4"/>
      <c r="B6" s="33"/>
      <c r="C6" s="22"/>
      <c r="D6" s="81"/>
      <c r="E6" s="22"/>
      <c r="F6" s="22"/>
      <c r="G6" s="22"/>
      <c r="H6" s="24" t="s">
        <v>34</v>
      </c>
      <c r="I6" s="81"/>
      <c r="J6" s="11"/>
    </row>
    <row r="7" spans="1:15" ht="15.75" customHeight="1" x14ac:dyDescent="0.2">
      <c r="A7" s="4"/>
      <c r="B7" s="34"/>
      <c r="C7" s="82"/>
      <c r="D7" s="70"/>
      <c r="E7" s="28"/>
      <c r="F7" s="28"/>
      <c r="G7" s="28"/>
      <c r="H7" s="30"/>
      <c r="I7" s="28"/>
      <c r="J7" s="43"/>
    </row>
    <row r="8" spans="1:15" ht="24" hidden="1" customHeight="1" x14ac:dyDescent="0.2">
      <c r="A8" s="4"/>
      <c r="B8" s="39" t="s">
        <v>19</v>
      </c>
      <c r="C8" s="5"/>
      <c r="D8" s="29"/>
      <c r="E8" s="5"/>
      <c r="F8" s="5"/>
      <c r="G8" s="37"/>
      <c r="H8" s="24" t="s">
        <v>33</v>
      </c>
      <c r="I8" s="27"/>
      <c r="J8" s="11"/>
    </row>
    <row r="9" spans="1:15" ht="15.75" hidden="1" customHeight="1" x14ac:dyDescent="0.2">
      <c r="A9" s="4"/>
      <c r="B9" s="4"/>
      <c r="C9" s="5"/>
      <c r="D9" s="29"/>
      <c r="E9" s="5"/>
      <c r="F9" s="5"/>
      <c r="G9" s="37"/>
      <c r="H9" s="24" t="s">
        <v>34</v>
      </c>
      <c r="I9" s="27"/>
      <c r="J9" s="11"/>
    </row>
    <row r="10" spans="1:15" ht="15.75" hidden="1" customHeight="1" x14ac:dyDescent="0.2">
      <c r="A10" s="4"/>
      <c r="B10" s="44"/>
      <c r="C10" s="23"/>
      <c r="D10" s="38"/>
      <c r="E10" s="47"/>
      <c r="F10" s="47"/>
      <c r="G10" s="45"/>
      <c r="H10" s="45"/>
      <c r="I10" s="46"/>
      <c r="J10" s="43"/>
    </row>
    <row r="11" spans="1:15" ht="24" customHeight="1" x14ac:dyDescent="0.2">
      <c r="A11" s="4"/>
      <c r="B11" s="281" t="s">
        <v>18</v>
      </c>
      <c r="C11" s="252"/>
      <c r="D11" s="198"/>
      <c r="E11" s="198"/>
      <c r="F11" s="198"/>
      <c r="G11" s="198"/>
      <c r="H11" s="282" t="s">
        <v>33</v>
      </c>
      <c r="I11" s="84"/>
      <c r="J11" s="283"/>
    </row>
    <row r="12" spans="1:15" ht="15.75" customHeight="1" x14ac:dyDescent="0.2">
      <c r="A12" s="4"/>
      <c r="B12" s="284"/>
      <c r="C12" s="285"/>
      <c r="D12" s="207"/>
      <c r="E12" s="207"/>
      <c r="F12" s="207"/>
      <c r="G12" s="207"/>
      <c r="H12" s="282" t="s">
        <v>34</v>
      </c>
      <c r="I12" s="84"/>
      <c r="J12" s="283"/>
    </row>
    <row r="13" spans="1:15" ht="15.75" customHeight="1" x14ac:dyDescent="0.2">
      <c r="A13" s="4"/>
      <c r="B13" s="286"/>
      <c r="C13" s="83"/>
      <c r="D13" s="208"/>
      <c r="E13" s="208"/>
      <c r="F13" s="208"/>
      <c r="G13" s="208"/>
      <c r="H13" s="287"/>
      <c r="I13" s="288"/>
      <c r="J13" s="289"/>
    </row>
    <row r="14" spans="1:15" ht="24" hidden="1" customHeight="1" x14ac:dyDescent="0.2">
      <c r="A14" s="4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4"/>
      <c r="B15" s="44" t="s">
        <v>31</v>
      </c>
      <c r="C15" s="62"/>
      <c r="D15" s="45"/>
      <c r="E15" s="197"/>
      <c r="F15" s="197"/>
      <c r="G15" s="205"/>
      <c r="H15" s="205"/>
      <c r="I15" s="205" t="s">
        <v>28</v>
      </c>
      <c r="J15" s="206"/>
    </row>
    <row r="16" spans="1:15" ht="23.25" customHeight="1" x14ac:dyDescent="0.2">
      <c r="A16" s="127" t="s">
        <v>23</v>
      </c>
      <c r="B16" s="128" t="s">
        <v>23</v>
      </c>
      <c r="C16" s="49"/>
      <c r="D16" s="50"/>
      <c r="E16" s="195"/>
      <c r="F16" s="196"/>
      <c r="G16" s="195"/>
      <c r="H16" s="196"/>
      <c r="I16" s="277">
        <f>SUMIF(F55:F56,A16,I55:I56)+SUMIF(F55:F56,"PSU",I55:I56)</f>
        <v>0</v>
      </c>
      <c r="J16" s="278"/>
    </row>
    <row r="17" spans="1:10" ht="23.25" customHeight="1" x14ac:dyDescent="0.2">
      <c r="A17" s="127" t="s">
        <v>24</v>
      </c>
      <c r="B17" s="128" t="s">
        <v>24</v>
      </c>
      <c r="C17" s="49"/>
      <c r="D17" s="50"/>
      <c r="E17" s="195"/>
      <c r="F17" s="196"/>
      <c r="G17" s="195"/>
      <c r="H17" s="196"/>
      <c r="I17" s="277">
        <f>SUMIF(F55:F56,A17,I55:I56)</f>
        <v>0</v>
      </c>
      <c r="J17" s="278"/>
    </row>
    <row r="18" spans="1:10" ht="23.25" customHeight="1" x14ac:dyDescent="0.2">
      <c r="A18" s="127" t="s">
        <v>25</v>
      </c>
      <c r="B18" s="128" t="s">
        <v>25</v>
      </c>
      <c r="C18" s="49"/>
      <c r="D18" s="50"/>
      <c r="E18" s="195"/>
      <c r="F18" s="196"/>
      <c r="G18" s="195"/>
      <c r="H18" s="196"/>
      <c r="I18" s="277">
        <f>SUMIF(F55:F56,A18,I55:I56)</f>
        <v>0</v>
      </c>
      <c r="J18" s="278"/>
    </row>
    <row r="19" spans="1:10" ht="23.25" customHeight="1" x14ac:dyDescent="0.2">
      <c r="A19" s="127" t="s">
        <v>59</v>
      </c>
      <c r="B19" s="128" t="s">
        <v>26</v>
      </c>
      <c r="C19" s="49"/>
      <c r="D19" s="50"/>
      <c r="E19" s="195"/>
      <c r="F19" s="196"/>
      <c r="G19" s="195"/>
      <c r="H19" s="196"/>
      <c r="I19" s="277">
        <f>SUMIF(F55:F56,A19,I55:I56)</f>
        <v>0</v>
      </c>
      <c r="J19" s="278"/>
    </row>
    <row r="20" spans="1:10" ht="23.25" customHeight="1" x14ac:dyDescent="0.2">
      <c r="A20" s="127" t="s">
        <v>58</v>
      </c>
      <c r="B20" s="128" t="s">
        <v>27</v>
      </c>
      <c r="C20" s="49"/>
      <c r="D20" s="50"/>
      <c r="E20" s="195"/>
      <c r="F20" s="196"/>
      <c r="G20" s="195"/>
      <c r="H20" s="196"/>
      <c r="I20" s="277">
        <f>SUMIF(F55:F56,A20,I55:I56)</f>
        <v>0</v>
      </c>
      <c r="J20" s="278"/>
    </row>
    <row r="21" spans="1:10" ht="23.25" customHeight="1" x14ac:dyDescent="0.2">
      <c r="A21" s="4"/>
      <c r="B21" s="64" t="s">
        <v>28</v>
      </c>
      <c r="C21" s="65"/>
      <c r="D21" s="66"/>
      <c r="E21" s="200"/>
      <c r="F21" s="204"/>
      <c r="G21" s="200"/>
      <c r="H21" s="204"/>
      <c r="I21" s="279">
        <f>SUM(I16:J20)</f>
        <v>0</v>
      </c>
      <c r="J21" s="280"/>
    </row>
    <row r="22" spans="1:10" ht="33" customHeight="1" x14ac:dyDescent="0.2">
      <c r="A22" s="4"/>
      <c r="B22" s="55" t="s">
        <v>32</v>
      </c>
      <c r="C22" s="49"/>
      <c r="D22" s="50"/>
      <c r="E22" s="54"/>
      <c r="F22" s="52"/>
      <c r="G22" s="42"/>
      <c r="H22" s="42"/>
      <c r="I22" s="42"/>
      <c r="J22" s="53"/>
    </row>
    <row r="23" spans="1:10" ht="23.25" customHeight="1" x14ac:dyDescent="0.2">
      <c r="A23" s="4"/>
      <c r="B23" s="48" t="s">
        <v>11</v>
      </c>
      <c r="C23" s="49"/>
      <c r="D23" s="50"/>
      <c r="E23" s="51">
        <v>15</v>
      </c>
      <c r="F23" s="52" t="s">
        <v>0</v>
      </c>
      <c r="G23" s="263">
        <f>ZakladDPHSniVypocet</f>
        <v>0</v>
      </c>
      <c r="H23" s="264"/>
      <c r="I23" s="264"/>
      <c r="J23" s="265" t="str">
        <f t="shared" ref="J23:J28" si="0">Mena</f>
        <v>CZK</v>
      </c>
    </row>
    <row r="24" spans="1:10" ht="23.25" customHeight="1" x14ac:dyDescent="0.2">
      <c r="A24" s="4"/>
      <c r="B24" s="48" t="s">
        <v>12</v>
      </c>
      <c r="C24" s="49"/>
      <c r="D24" s="50"/>
      <c r="E24" s="51">
        <f>SazbaDPH1</f>
        <v>15</v>
      </c>
      <c r="F24" s="52" t="s">
        <v>0</v>
      </c>
      <c r="G24" s="266">
        <f>ZakladDPHSni*SazbaDPH1/100</f>
        <v>0</v>
      </c>
      <c r="H24" s="267"/>
      <c r="I24" s="267"/>
      <c r="J24" s="265" t="str">
        <f t="shared" si="0"/>
        <v>CZK</v>
      </c>
    </row>
    <row r="25" spans="1:10" ht="23.25" customHeight="1" x14ac:dyDescent="0.2">
      <c r="A25" s="4"/>
      <c r="B25" s="48" t="s">
        <v>13</v>
      </c>
      <c r="C25" s="49"/>
      <c r="D25" s="50"/>
      <c r="E25" s="51">
        <v>21</v>
      </c>
      <c r="F25" s="52" t="s">
        <v>0</v>
      </c>
      <c r="G25" s="263">
        <f>ZakladDPHZaklVypocet</f>
        <v>0</v>
      </c>
      <c r="H25" s="264"/>
      <c r="I25" s="264"/>
      <c r="J25" s="265" t="str">
        <f t="shared" si="0"/>
        <v>CZK</v>
      </c>
    </row>
    <row r="26" spans="1:10" ht="23.25" customHeight="1" x14ac:dyDescent="0.2">
      <c r="A26" s="4"/>
      <c r="B26" s="41" t="s">
        <v>14</v>
      </c>
      <c r="C26" s="18"/>
      <c r="D26" s="14"/>
      <c r="E26" s="35">
        <f>SazbaDPH2</f>
        <v>21</v>
      </c>
      <c r="F26" s="36" t="s">
        <v>0</v>
      </c>
      <c r="G26" s="268">
        <f>ZakladDPHZakl*SazbaDPH2/100</f>
        <v>0</v>
      </c>
      <c r="H26" s="269"/>
      <c r="I26" s="269"/>
      <c r="J26" s="270" t="str">
        <f t="shared" si="0"/>
        <v>CZK</v>
      </c>
    </row>
    <row r="27" spans="1:10" ht="23.25" customHeight="1" thickBot="1" x14ac:dyDescent="0.25">
      <c r="A27" s="4"/>
      <c r="B27" s="40" t="s">
        <v>4</v>
      </c>
      <c r="C27" s="16"/>
      <c r="D27" s="19"/>
      <c r="E27" s="16"/>
      <c r="F27" s="17"/>
      <c r="G27" s="271">
        <f>0</f>
        <v>0</v>
      </c>
      <c r="H27" s="271"/>
      <c r="I27" s="271"/>
      <c r="J27" s="272" t="str">
        <f t="shared" si="0"/>
        <v>CZK</v>
      </c>
    </row>
    <row r="28" spans="1:10" ht="27.75" hidden="1" customHeight="1" thickBot="1" x14ac:dyDescent="0.25">
      <c r="A28" s="4"/>
      <c r="B28" s="103" t="s">
        <v>22</v>
      </c>
      <c r="C28" s="104"/>
      <c r="D28" s="104"/>
      <c r="E28" s="105"/>
      <c r="F28" s="106"/>
      <c r="G28" s="273">
        <f>ZakladDPHSniVypocet+ZakladDPHZaklVypocet</f>
        <v>0</v>
      </c>
      <c r="H28" s="273"/>
      <c r="I28" s="273"/>
      <c r="J28" s="274" t="str">
        <f t="shared" si="0"/>
        <v>CZK</v>
      </c>
    </row>
    <row r="29" spans="1:10" ht="27.75" customHeight="1" thickBot="1" x14ac:dyDescent="0.25">
      <c r="A29" s="4"/>
      <c r="B29" s="103" t="s">
        <v>35</v>
      </c>
      <c r="C29" s="107"/>
      <c r="D29" s="107"/>
      <c r="E29" s="107"/>
      <c r="F29" s="107"/>
      <c r="G29" s="275">
        <f>ZakladDPHSni+DPHSni+ZakladDPHZakl+DPHZakl+Zaokrouhleni</f>
        <v>0</v>
      </c>
      <c r="H29" s="275"/>
      <c r="I29" s="275"/>
      <c r="J29" s="276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251"/>
      <c r="H30" s="252"/>
      <c r="I30" s="251"/>
      <c r="J30" s="253"/>
    </row>
    <row r="31" spans="1:10" ht="30" customHeight="1" x14ac:dyDescent="0.2">
      <c r="A31" s="4"/>
      <c r="B31" s="4"/>
      <c r="C31" s="5"/>
      <c r="D31" s="5"/>
      <c r="E31" s="5"/>
      <c r="F31" s="5"/>
      <c r="G31" s="251"/>
      <c r="H31" s="252"/>
      <c r="I31" s="251"/>
      <c r="J31" s="253"/>
    </row>
    <row r="32" spans="1:10" ht="18.75" customHeight="1" x14ac:dyDescent="0.2">
      <c r="A32" s="4"/>
      <c r="B32" s="20"/>
      <c r="C32" s="15" t="s">
        <v>10</v>
      </c>
      <c r="D32" s="32"/>
      <c r="E32" s="32"/>
      <c r="F32" s="15" t="s">
        <v>9</v>
      </c>
      <c r="G32" s="254"/>
      <c r="H32" s="255"/>
      <c r="I32" s="254"/>
      <c r="J32" s="253"/>
    </row>
    <row r="33" spans="1:52" ht="47.25" customHeight="1" x14ac:dyDescent="0.2">
      <c r="A33" s="4"/>
      <c r="B33" s="4"/>
      <c r="C33" s="5"/>
      <c r="D33" s="5"/>
      <c r="E33" s="5"/>
      <c r="F33" s="5"/>
      <c r="G33" s="251"/>
      <c r="H33" s="252"/>
      <c r="I33" s="251"/>
      <c r="J33" s="253"/>
    </row>
    <row r="34" spans="1:52" s="31" customFormat="1" ht="18.75" customHeight="1" x14ac:dyDescent="0.2">
      <c r="A34" s="25"/>
      <c r="B34" s="25"/>
      <c r="C34" s="26"/>
      <c r="D34" s="21"/>
      <c r="E34" s="21"/>
      <c r="F34" s="26"/>
      <c r="G34" s="256"/>
      <c r="H34" s="257"/>
      <c r="I34" s="256"/>
      <c r="J34" s="258"/>
    </row>
    <row r="35" spans="1:52" ht="12.75" customHeight="1" x14ac:dyDescent="0.2">
      <c r="A35" s="4"/>
      <c r="B35" s="4"/>
      <c r="C35" s="5"/>
      <c r="D35" s="199" t="s">
        <v>2</v>
      </c>
      <c r="E35" s="199"/>
      <c r="F35" s="5"/>
      <c r="G35" s="251"/>
      <c r="H35" s="259" t="s">
        <v>3</v>
      </c>
      <c r="I35" s="251"/>
      <c r="J35" s="253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260"/>
      <c r="H36" s="261"/>
      <c r="I36" s="260"/>
      <c r="J36" s="262"/>
    </row>
    <row r="37" spans="1:52" ht="27" hidden="1" customHeight="1" x14ac:dyDescent="0.25">
      <c r="B37" s="67" t="s">
        <v>15</v>
      </c>
      <c r="C37" s="3"/>
      <c r="D37" s="3"/>
      <c r="E37" s="3"/>
      <c r="F37" s="95"/>
      <c r="G37" s="95"/>
      <c r="H37" s="95"/>
      <c r="I37" s="95"/>
      <c r="J37" s="3"/>
    </row>
    <row r="38" spans="1:52" ht="25.5" hidden="1" customHeight="1" x14ac:dyDescent="0.2">
      <c r="A38" s="87" t="s">
        <v>37</v>
      </c>
      <c r="B38" s="89" t="s">
        <v>16</v>
      </c>
      <c r="C38" s="90" t="s">
        <v>5</v>
      </c>
      <c r="D38" s="91"/>
      <c r="E38" s="91"/>
      <c r="F38" s="96" t="str">
        <f>B23</f>
        <v>Základ pro sníženou DPH</v>
      </c>
      <c r="G38" s="96" t="str">
        <f>B25</f>
        <v>Základ pro základní DPH</v>
      </c>
      <c r="H38" s="97" t="s">
        <v>17</v>
      </c>
      <c r="I38" s="97" t="s">
        <v>1</v>
      </c>
      <c r="J38" s="92" t="s">
        <v>0</v>
      </c>
    </row>
    <row r="39" spans="1:52" ht="25.5" hidden="1" customHeight="1" x14ac:dyDescent="0.2">
      <c r="A39" s="87">
        <v>1</v>
      </c>
      <c r="B39" s="93" t="s">
        <v>48</v>
      </c>
      <c r="C39" s="187" t="s">
        <v>46</v>
      </c>
      <c r="D39" s="188"/>
      <c r="E39" s="188"/>
      <c r="F39" s="98">
        <f>'Rozpočet Pol'!AC39</f>
        <v>0</v>
      </c>
      <c r="G39" s="99">
        <f>'Rozpočet Pol'!AD39</f>
        <v>0</v>
      </c>
      <c r="H39" s="100">
        <f>(F39*SazbaDPH1/100)+(G39*SazbaDPH2/100)</f>
        <v>0</v>
      </c>
      <c r="I39" s="100">
        <f>F39+G39+H39</f>
        <v>0</v>
      </c>
      <c r="J39" s="94" t="str">
        <f>IF(CenaCelkemVypocet=0,"",I39/CenaCelkemVypocet*100)</f>
        <v/>
      </c>
    </row>
    <row r="40" spans="1:52" ht="25.5" hidden="1" customHeight="1" x14ac:dyDescent="0.2">
      <c r="A40" s="87"/>
      <c r="B40" s="189" t="s">
        <v>49</v>
      </c>
      <c r="C40" s="190"/>
      <c r="D40" s="190"/>
      <c r="E40" s="191"/>
      <c r="F40" s="101">
        <f>SUMIF(A39:A39,"=1",F39:F39)</f>
        <v>0</v>
      </c>
      <c r="G40" s="102">
        <f>SUMIF(A39:A39,"=1",G39:G39)</f>
        <v>0</v>
      </c>
      <c r="H40" s="102">
        <f>SUMIF(A39:A39,"=1",H39:H39)</f>
        <v>0</v>
      </c>
      <c r="I40" s="102">
        <f>SUMIF(A39:A39,"=1",I39:I39)</f>
        <v>0</v>
      </c>
      <c r="J40" s="88">
        <f>SUMIF(A39:A39,"=1",J39:J39)</f>
        <v>0</v>
      </c>
    </row>
    <row r="42" spans="1:52" x14ac:dyDescent="0.2">
      <c r="B42" t="s">
        <v>51</v>
      </c>
    </row>
    <row r="43" spans="1:52" x14ac:dyDescent="0.2">
      <c r="B43" s="181" t="s">
        <v>26</v>
      </c>
      <c r="C43" s="181"/>
      <c r="D43" s="181"/>
      <c r="E43" s="181"/>
      <c r="F43" s="181"/>
      <c r="G43" s="181"/>
      <c r="H43" s="181"/>
      <c r="I43" s="181"/>
      <c r="J43" s="181"/>
      <c r="AZ43" s="108" t="str">
        <f>B43</f>
        <v>Vedlejší náklady</v>
      </c>
    </row>
    <row r="44" spans="1:52" ht="25.5" x14ac:dyDescent="0.2">
      <c r="B44" s="181" t="s">
        <v>52</v>
      </c>
      <c r="C44" s="181"/>
      <c r="D44" s="181"/>
      <c r="E44" s="181"/>
      <c r="F44" s="181"/>
      <c r="G44" s="181"/>
      <c r="H44" s="181"/>
      <c r="I44" s="181"/>
      <c r="J44" s="181"/>
      <c r="AZ44" s="108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81" t="s">
        <v>53</v>
      </c>
      <c r="C45" s="181"/>
      <c r="D45" s="181"/>
      <c r="E45" s="181"/>
      <c r="F45" s="181"/>
      <c r="G45" s="181"/>
      <c r="H45" s="181"/>
      <c r="I45" s="181"/>
      <c r="J45" s="181"/>
      <c r="AZ45" s="108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81" t="s">
        <v>27</v>
      </c>
      <c r="C47" s="181"/>
      <c r="D47" s="181"/>
      <c r="E47" s="181"/>
      <c r="F47" s="181"/>
      <c r="G47" s="181"/>
      <c r="H47" s="181"/>
      <c r="I47" s="181"/>
      <c r="J47" s="181"/>
      <c r="AZ47" s="108" t="str">
        <f>B47</f>
        <v>Ostatní náklady</v>
      </c>
    </row>
    <row r="48" spans="1:52" ht="38.25" x14ac:dyDescent="0.2">
      <c r="B48" s="181" t="s">
        <v>54</v>
      </c>
      <c r="C48" s="181"/>
      <c r="D48" s="181"/>
      <c r="E48" s="181"/>
      <c r="F48" s="181"/>
      <c r="G48" s="181"/>
      <c r="H48" s="181"/>
      <c r="I48" s="181"/>
      <c r="J48" s="181"/>
      <c r="AZ48" s="108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81" t="s">
        <v>55</v>
      </c>
      <c r="C49" s="181"/>
      <c r="D49" s="181"/>
      <c r="E49" s="181"/>
      <c r="F49" s="181"/>
      <c r="G49" s="181"/>
      <c r="H49" s="181"/>
      <c r="I49" s="181"/>
      <c r="J49" s="181"/>
      <c r="AZ49" s="108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09" t="s">
        <v>56</v>
      </c>
    </row>
    <row r="54" spans="1:52" ht="25.5" customHeight="1" x14ac:dyDescent="0.2">
      <c r="A54" s="110"/>
      <c r="B54" s="113" t="s">
        <v>16</v>
      </c>
      <c r="C54" s="113" t="s">
        <v>5</v>
      </c>
      <c r="D54" s="114"/>
      <c r="E54" s="114"/>
      <c r="F54" s="117" t="s">
        <v>57</v>
      </c>
      <c r="G54" s="117"/>
      <c r="H54" s="117"/>
      <c r="I54" s="182" t="s">
        <v>28</v>
      </c>
      <c r="J54" s="182"/>
    </row>
    <row r="55" spans="1:52" ht="25.5" customHeight="1" x14ac:dyDescent="0.2">
      <c r="A55" s="111"/>
      <c r="B55" s="118" t="s">
        <v>58</v>
      </c>
      <c r="C55" s="183" t="s">
        <v>27</v>
      </c>
      <c r="D55" s="184"/>
      <c r="E55" s="184"/>
      <c r="F55" s="120" t="s">
        <v>58</v>
      </c>
      <c r="G55" s="121"/>
      <c r="H55" s="121"/>
      <c r="I55" s="248">
        <f>'Rozpočet Pol'!G8</f>
        <v>0</v>
      </c>
      <c r="J55" s="248"/>
    </row>
    <row r="56" spans="1:52" ht="25.5" customHeight="1" x14ac:dyDescent="0.2">
      <c r="A56" s="111"/>
      <c r="B56" s="119" t="s">
        <v>59</v>
      </c>
      <c r="C56" s="185" t="s">
        <v>26</v>
      </c>
      <c r="D56" s="186"/>
      <c r="E56" s="186"/>
      <c r="F56" s="122" t="s">
        <v>59</v>
      </c>
      <c r="G56" s="123"/>
      <c r="H56" s="123"/>
      <c r="I56" s="249">
        <f>'Rozpočet Pol'!G15</f>
        <v>0</v>
      </c>
      <c r="J56" s="249"/>
      <c r="M56" s="247"/>
    </row>
    <row r="57" spans="1:52" ht="25.5" customHeight="1" x14ac:dyDescent="0.2">
      <c r="A57" s="112"/>
      <c r="B57" s="115" t="s">
        <v>1</v>
      </c>
      <c r="C57" s="115"/>
      <c r="D57" s="116"/>
      <c r="E57" s="116"/>
      <c r="F57" s="124"/>
      <c r="G57" s="125"/>
      <c r="H57" s="125"/>
      <c r="I57" s="250">
        <f>SUM(I55:I56)</f>
        <v>0</v>
      </c>
      <c r="J57" s="250"/>
    </row>
    <row r="58" spans="1:52" x14ac:dyDescent="0.2">
      <c r="F58" s="126"/>
      <c r="G58" s="86"/>
      <c r="H58" s="126"/>
      <c r="I58" s="86"/>
      <c r="J58" s="86"/>
    </row>
    <row r="59" spans="1:52" x14ac:dyDescent="0.2">
      <c r="F59" s="126"/>
      <c r="G59" s="86"/>
      <c r="H59" s="126"/>
      <c r="I59" s="86"/>
      <c r="J59" s="86"/>
    </row>
    <row r="60" spans="1:52" x14ac:dyDescent="0.2">
      <c r="F60" s="126"/>
      <c r="G60" s="86"/>
      <c r="H60" s="126"/>
      <c r="I60" s="86"/>
      <c r="J60" s="86"/>
    </row>
  </sheetData>
  <sheetProtection algorithmName="SHA-512" hashValue="qLHFzhK7EMVE0R+J74l43wb/VZyjwsdtsqE5aowhIvGTVFjp52Ck/8O+6DuKACXhkqw5kA7PJf7hhOddaUyt+g==" saltValue="nfCy2aynOih2kt7cRHRaw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2" t="s">
        <v>6</v>
      </c>
      <c r="B1" s="212"/>
      <c r="C1" s="213"/>
      <c r="D1" s="212"/>
      <c r="E1" s="212"/>
      <c r="F1" s="212"/>
      <c r="G1" s="212"/>
    </row>
    <row r="2" spans="1:7" ht="24.95" customHeight="1" x14ac:dyDescent="0.2">
      <c r="A2" s="69" t="s">
        <v>41</v>
      </c>
      <c r="B2" s="68"/>
      <c r="C2" s="214"/>
      <c r="D2" s="214"/>
      <c r="E2" s="214"/>
      <c r="F2" s="214"/>
      <c r="G2" s="215"/>
    </row>
    <row r="3" spans="1:7" ht="24.95" hidden="1" customHeight="1" x14ac:dyDescent="0.2">
      <c r="A3" s="69" t="s">
        <v>7</v>
      </c>
      <c r="B3" s="68"/>
      <c r="C3" s="214"/>
      <c r="D3" s="214"/>
      <c r="E3" s="214"/>
      <c r="F3" s="214"/>
      <c r="G3" s="215"/>
    </row>
    <row r="4" spans="1:7" ht="24.95" hidden="1" customHeight="1" x14ac:dyDescent="0.2">
      <c r="A4" s="69" t="s">
        <v>8</v>
      </c>
      <c r="B4" s="68"/>
      <c r="C4" s="214"/>
      <c r="D4" s="214"/>
      <c r="E4" s="214"/>
      <c r="F4" s="214"/>
      <c r="G4" s="21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tabSelected="1" topLeftCell="B1" zoomScaleNormal="100" workbookViewId="0">
      <selection activeCell="X17" sqref="X17"/>
    </sheetView>
  </sheetViews>
  <sheetFormatPr defaultRowHeight="12.75" outlineLevelRow="1" x14ac:dyDescent="0.2"/>
  <cols>
    <col min="1" max="1" width="4.28515625" customWidth="1"/>
    <col min="2" max="2" width="14.42578125" style="85" customWidth="1"/>
    <col min="3" max="3" width="38.28515625" style="8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0" t="s">
        <v>6</v>
      </c>
      <c r="B1" s="240"/>
      <c r="C1" s="240"/>
      <c r="D1" s="240"/>
      <c r="E1" s="240"/>
      <c r="F1" s="240"/>
      <c r="G1" s="240"/>
      <c r="AE1" t="s">
        <v>61</v>
      </c>
    </row>
    <row r="2" spans="1:60" ht="24.95" customHeight="1" x14ac:dyDescent="0.2">
      <c r="A2" s="131" t="s">
        <v>60</v>
      </c>
      <c r="B2" s="129"/>
      <c r="C2" s="241" t="s">
        <v>46</v>
      </c>
      <c r="D2" s="242"/>
      <c r="E2" s="242"/>
      <c r="F2" s="242"/>
      <c r="G2" s="243"/>
      <c r="AE2" t="s">
        <v>62</v>
      </c>
    </row>
    <row r="3" spans="1:60" ht="24.95" customHeight="1" x14ac:dyDescent="0.2">
      <c r="A3" s="132" t="s">
        <v>7</v>
      </c>
      <c r="B3" s="130"/>
      <c r="C3" s="244" t="s">
        <v>43</v>
      </c>
      <c r="D3" s="245"/>
      <c r="E3" s="245"/>
      <c r="F3" s="245"/>
      <c r="G3" s="246"/>
      <c r="AE3" t="s">
        <v>63</v>
      </c>
    </row>
    <row r="4" spans="1:60" ht="24.95" hidden="1" customHeight="1" x14ac:dyDescent="0.2">
      <c r="A4" s="132" t="s">
        <v>8</v>
      </c>
      <c r="B4" s="130"/>
      <c r="C4" s="244"/>
      <c r="D4" s="245"/>
      <c r="E4" s="245"/>
      <c r="F4" s="245"/>
      <c r="G4" s="246"/>
      <c r="AE4" t="s">
        <v>64</v>
      </c>
    </row>
    <row r="5" spans="1:60" hidden="1" x14ac:dyDescent="0.2">
      <c r="A5" s="133" t="s">
        <v>65</v>
      </c>
      <c r="B5" s="134"/>
      <c r="C5" s="135"/>
      <c r="D5" s="136"/>
      <c r="E5" s="136"/>
      <c r="F5" s="136"/>
      <c r="G5" s="137"/>
      <c r="AE5" t="s">
        <v>66</v>
      </c>
    </row>
    <row r="7" spans="1:60" ht="38.25" x14ac:dyDescent="0.2">
      <c r="A7" s="143" t="s">
        <v>67</v>
      </c>
      <c r="B7" s="144" t="s">
        <v>68</v>
      </c>
      <c r="C7" s="144" t="s">
        <v>69</v>
      </c>
      <c r="D7" s="143" t="s">
        <v>70</v>
      </c>
      <c r="E7" s="143" t="s">
        <v>71</v>
      </c>
      <c r="F7" s="138" t="s">
        <v>72</v>
      </c>
      <c r="G7" s="158" t="s">
        <v>28</v>
      </c>
      <c r="H7" s="159" t="s">
        <v>29</v>
      </c>
      <c r="I7" s="159" t="s">
        <v>73</v>
      </c>
      <c r="J7" s="159" t="s">
        <v>30</v>
      </c>
      <c r="K7" s="159" t="s">
        <v>74</v>
      </c>
      <c r="L7" s="159" t="s">
        <v>75</v>
      </c>
      <c r="M7" s="159" t="s">
        <v>76</v>
      </c>
      <c r="N7" s="159" t="s">
        <v>77</v>
      </c>
      <c r="O7" s="159" t="s">
        <v>78</v>
      </c>
      <c r="P7" s="159" t="s">
        <v>79</v>
      </c>
      <c r="Q7" s="159" t="s">
        <v>80</v>
      </c>
      <c r="R7" s="159" t="s">
        <v>81</v>
      </c>
      <c r="S7" s="159" t="s">
        <v>82</v>
      </c>
      <c r="T7" s="159" t="s">
        <v>83</v>
      </c>
      <c r="U7" s="146" t="s">
        <v>84</v>
      </c>
    </row>
    <row r="8" spans="1:60" x14ac:dyDescent="0.2">
      <c r="A8" s="160" t="s">
        <v>85</v>
      </c>
      <c r="B8" s="161" t="s">
        <v>58</v>
      </c>
      <c r="C8" s="162" t="s">
        <v>27</v>
      </c>
      <c r="D8" s="145"/>
      <c r="E8" s="163"/>
      <c r="F8" s="292"/>
      <c r="G8" s="292">
        <f>SUMIF(AE9:AE14,"&lt;&gt;NOR",G9:G14)</f>
        <v>0</v>
      </c>
      <c r="H8" s="164"/>
      <c r="I8" s="164">
        <f>SUM(I9:I14)</f>
        <v>0</v>
      </c>
      <c r="J8" s="164"/>
      <c r="K8" s="164">
        <f>SUM(K9:K14)</f>
        <v>0</v>
      </c>
      <c r="L8" s="164"/>
      <c r="M8" s="164">
        <f>SUM(M9:M14)</f>
        <v>0</v>
      </c>
      <c r="N8" s="145"/>
      <c r="O8" s="145">
        <f>SUM(O9:O14)</f>
        <v>0</v>
      </c>
      <c r="P8" s="145"/>
      <c r="Q8" s="145">
        <f>SUM(Q9:Q14)</f>
        <v>0</v>
      </c>
      <c r="R8" s="145"/>
      <c r="S8" s="145"/>
      <c r="T8" s="160"/>
      <c r="U8" s="145">
        <f>SUM(U9:U14)</f>
        <v>0</v>
      </c>
      <c r="AE8" t="s">
        <v>86</v>
      </c>
    </row>
    <row r="9" spans="1:60" outlineLevel="1" x14ac:dyDescent="0.2">
      <c r="A9" s="140">
        <v>1</v>
      </c>
      <c r="B9" s="147" t="s">
        <v>87</v>
      </c>
      <c r="C9" s="175" t="s">
        <v>88</v>
      </c>
      <c r="D9" s="149" t="s">
        <v>89</v>
      </c>
      <c r="E9" s="153">
        <v>1</v>
      </c>
      <c r="F9" s="290">
        <f>H9+J9</f>
        <v>0</v>
      </c>
      <c r="G9" s="290">
        <f>ROUND(E9*F9,2)</f>
        <v>0</v>
      </c>
      <c r="H9" s="156"/>
      <c r="I9" s="155">
        <f>ROUND(E9*H9,2)</f>
        <v>0</v>
      </c>
      <c r="J9" s="156"/>
      <c r="K9" s="155">
        <f>ROUND(E9*J9,2)</f>
        <v>0</v>
      </c>
      <c r="L9" s="155">
        <v>21</v>
      </c>
      <c r="M9" s="155">
        <f>G9*(1+L9/100)</f>
        <v>0</v>
      </c>
      <c r="N9" s="149">
        <v>0</v>
      </c>
      <c r="O9" s="149">
        <f>ROUND(E9*N9,5)</f>
        <v>0</v>
      </c>
      <c r="P9" s="149">
        <v>0</v>
      </c>
      <c r="Q9" s="149">
        <f>ROUND(E9*P9,5)</f>
        <v>0</v>
      </c>
      <c r="R9" s="149"/>
      <c r="S9" s="149"/>
      <c r="T9" s="150">
        <v>0</v>
      </c>
      <c r="U9" s="149">
        <f>ROUND(E9*T9,2)</f>
        <v>0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90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7"/>
      <c r="C10" s="216" t="s">
        <v>111</v>
      </c>
      <c r="D10" s="217"/>
      <c r="E10" s="218"/>
      <c r="F10" s="219"/>
      <c r="G10" s="220"/>
      <c r="H10" s="155"/>
      <c r="I10" s="155"/>
      <c r="J10" s="155"/>
      <c r="K10" s="155"/>
      <c r="L10" s="155"/>
      <c r="M10" s="155"/>
      <c r="N10" s="149"/>
      <c r="O10" s="149"/>
      <c r="P10" s="149"/>
      <c r="Q10" s="149"/>
      <c r="R10" s="149"/>
      <c r="S10" s="149"/>
      <c r="T10" s="150"/>
      <c r="U10" s="149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91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42" t="str">
        <f>C10</f>
        <v>- zaměření skutečného provedení komunikací a inženýrských sítí</v>
      </c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/>
      <c r="B11" s="147"/>
      <c r="C11" s="216" t="s">
        <v>112</v>
      </c>
      <c r="D11" s="217"/>
      <c r="E11" s="218"/>
      <c r="F11" s="219"/>
      <c r="G11" s="220"/>
      <c r="H11" s="155"/>
      <c r="I11" s="155"/>
      <c r="J11" s="155"/>
      <c r="K11" s="155"/>
      <c r="L11" s="155"/>
      <c r="M11" s="155"/>
      <c r="N11" s="149"/>
      <c r="O11" s="149"/>
      <c r="P11" s="149"/>
      <c r="Q11" s="149"/>
      <c r="R11" s="149"/>
      <c r="S11" s="149"/>
      <c r="T11" s="150"/>
      <c r="U11" s="149"/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91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42" t="str">
        <f>C11</f>
        <v>- předání zaměření objednateli ve třech písemných vyhotoveních a digitálně v jednom</v>
      </c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/>
      <c r="B12" s="147"/>
      <c r="C12" s="216" t="s">
        <v>92</v>
      </c>
      <c r="D12" s="217"/>
      <c r="E12" s="218"/>
      <c r="F12" s="219"/>
      <c r="G12" s="220"/>
      <c r="H12" s="155"/>
      <c r="I12" s="155"/>
      <c r="J12" s="155"/>
      <c r="K12" s="155"/>
      <c r="L12" s="155"/>
      <c r="M12" s="155"/>
      <c r="N12" s="149"/>
      <c r="O12" s="149"/>
      <c r="P12" s="149"/>
      <c r="Q12" s="149"/>
      <c r="R12" s="149"/>
      <c r="S12" s="149"/>
      <c r="T12" s="150"/>
      <c r="U12" s="149"/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91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42" t="str">
        <f>C12</f>
        <v>vyhotovení na CD ve formátu pdf</v>
      </c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2</v>
      </c>
      <c r="B13" s="147" t="s">
        <v>93</v>
      </c>
      <c r="C13" s="175" t="s">
        <v>94</v>
      </c>
      <c r="D13" s="149" t="s">
        <v>89</v>
      </c>
      <c r="E13" s="153">
        <v>1</v>
      </c>
      <c r="F13" s="290">
        <f>H13+J13</f>
        <v>0</v>
      </c>
      <c r="G13" s="290">
        <f>ROUND(E13*F13,2)</f>
        <v>0</v>
      </c>
      <c r="H13" s="156"/>
      <c r="I13" s="155">
        <f>ROUND(E13*H13,2)</f>
        <v>0</v>
      </c>
      <c r="J13" s="156"/>
      <c r="K13" s="155">
        <f>ROUND(E13*J13,2)</f>
        <v>0</v>
      </c>
      <c r="L13" s="155">
        <v>21</v>
      </c>
      <c r="M13" s="155">
        <f>G13*(1+L13/100)</f>
        <v>0</v>
      </c>
      <c r="N13" s="149">
        <v>0</v>
      </c>
      <c r="O13" s="149">
        <f>ROUND(E13*N13,5)</f>
        <v>0</v>
      </c>
      <c r="P13" s="149">
        <v>0</v>
      </c>
      <c r="Q13" s="149">
        <f>ROUND(E13*P13,5)</f>
        <v>0</v>
      </c>
      <c r="R13" s="149"/>
      <c r="S13" s="149"/>
      <c r="T13" s="150">
        <v>0</v>
      </c>
      <c r="U13" s="149">
        <f>ROUND(E13*T13,2)</f>
        <v>0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90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/>
      <c r="B14" s="147"/>
      <c r="C14" s="216" t="s">
        <v>95</v>
      </c>
      <c r="D14" s="217"/>
      <c r="E14" s="218"/>
      <c r="F14" s="219"/>
      <c r="G14" s="220"/>
      <c r="H14" s="155"/>
      <c r="I14" s="155"/>
      <c r="J14" s="155"/>
      <c r="K14" s="155"/>
      <c r="L14" s="155"/>
      <c r="M14" s="155"/>
      <c r="N14" s="149"/>
      <c r="O14" s="149"/>
      <c r="P14" s="149"/>
      <c r="Q14" s="149"/>
      <c r="R14" s="149"/>
      <c r="S14" s="149"/>
      <c r="T14" s="150"/>
      <c r="U14" s="149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91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42" t="str">
        <f>C14</f>
        <v>- náklady na vyhotovení geometrického plánu stavby jako prodklad pro zápis do katastru nemovistostí</v>
      </c>
      <c r="BB14" s="139"/>
      <c r="BC14" s="139"/>
      <c r="BD14" s="139"/>
      <c r="BE14" s="139"/>
      <c r="BF14" s="139"/>
      <c r="BG14" s="139"/>
      <c r="BH14" s="139"/>
    </row>
    <row r="15" spans="1:60" x14ac:dyDescent="0.2">
      <c r="A15" s="141" t="s">
        <v>85</v>
      </c>
      <c r="B15" s="148" t="s">
        <v>59</v>
      </c>
      <c r="C15" s="176" t="s">
        <v>26</v>
      </c>
      <c r="D15" s="151"/>
      <c r="E15" s="154"/>
      <c r="F15" s="291"/>
      <c r="G15" s="291">
        <f>SUMIF(AE16:AE37,"&lt;&gt;NOR",G16:G37)</f>
        <v>0</v>
      </c>
      <c r="H15" s="157"/>
      <c r="I15" s="157">
        <f>SUM(I16:I37)</f>
        <v>0</v>
      </c>
      <c r="J15" s="157"/>
      <c r="K15" s="157">
        <f>SUM(K16:K37)</f>
        <v>0</v>
      </c>
      <c r="L15" s="157"/>
      <c r="M15" s="157">
        <f>SUM(M16:M37)</f>
        <v>0</v>
      </c>
      <c r="N15" s="151"/>
      <c r="O15" s="151">
        <f>SUM(O16:O37)</f>
        <v>0</v>
      </c>
      <c r="P15" s="151"/>
      <c r="Q15" s="151">
        <f>SUM(Q16:Q37)</f>
        <v>0</v>
      </c>
      <c r="R15" s="151"/>
      <c r="S15" s="151"/>
      <c r="T15" s="152"/>
      <c r="U15" s="151">
        <f>SUM(U16:U37)</f>
        <v>0</v>
      </c>
      <c r="AE15" t="s">
        <v>86</v>
      </c>
    </row>
    <row r="16" spans="1:60" outlineLevel="1" x14ac:dyDescent="0.2">
      <c r="A16" s="140">
        <v>3</v>
      </c>
      <c r="B16" s="147" t="s">
        <v>96</v>
      </c>
      <c r="C16" s="175" t="s">
        <v>97</v>
      </c>
      <c r="D16" s="149" t="s">
        <v>89</v>
      </c>
      <c r="E16" s="153">
        <v>1</v>
      </c>
      <c r="F16" s="290">
        <f>H16+J16</f>
        <v>0</v>
      </c>
      <c r="G16" s="290">
        <f>ROUND(E16*F16,2)</f>
        <v>0</v>
      </c>
      <c r="H16" s="156"/>
      <c r="I16" s="155">
        <f>ROUND(E16*H16,2)</f>
        <v>0</v>
      </c>
      <c r="J16" s="156"/>
      <c r="K16" s="155">
        <f>ROUND(E16*J16,2)</f>
        <v>0</v>
      </c>
      <c r="L16" s="155">
        <v>21</v>
      </c>
      <c r="M16" s="155">
        <f>G16*(1+L16/100)</f>
        <v>0</v>
      </c>
      <c r="N16" s="149">
        <v>0</v>
      </c>
      <c r="O16" s="149">
        <f>ROUND(E16*N16,5)</f>
        <v>0</v>
      </c>
      <c r="P16" s="149">
        <v>0</v>
      </c>
      <c r="Q16" s="149">
        <f>ROUND(E16*P16,5)</f>
        <v>0</v>
      </c>
      <c r="R16" s="149"/>
      <c r="S16" s="149"/>
      <c r="T16" s="150">
        <v>0</v>
      </c>
      <c r="U16" s="149">
        <f>ROUND(E16*T16,2)</f>
        <v>0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90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/>
      <c r="B17" s="147"/>
      <c r="C17" s="216" t="s">
        <v>113</v>
      </c>
      <c r="D17" s="217"/>
      <c r="E17" s="218"/>
      <c r="F17" s="219"/>
      <c r="G17" s="220"/>
      <c r="H17" s="155"/>
      <c r="I17" s="155"/>
      <c r="J17" s="155"/>
      <c r="K17" s="155"/>
      <c r="L17" s="155"/>
      <c r="M17" s="155"/>
      <c r="N17" s="149"/>
      <c r="O17" s="149"/>
      <c r="P17" s="149"/>
      <c r="Q17" s="149"/>
      <c r="R17" s="149"/>
      <c r="S17" s="149"/>
      <c r="T17" s="150"/>
      <c r="U17" s="149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91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42" t="str">
        <f t="shared" ref="BA17:BA31" si="0">C17</f>
        <v>- zřízení objektů ZS</v>
      </c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7"/>
      <c r="C18" s="216" t="s">
        <v>114</v>
      </c>
      <c r="D18" s="217"/>
      <c r="E18" s="218"/>
      <c r="F18" s="219"/>
      <c r="G18" s="220"/>
      <c r="H18" s="155"/>
      <c r="I18" s="155"/>
      <c r="J18" s="155"/>
      <c r="K18" s="155"/>
      <c r="L18" s="155"/>
      <c r="M18" s="155"/>
      <c r="N18" s="149"/>
      <c r="O18" s="149"/>
      <c r="P18" s="149"/>
      <c r="Q18" s="149"/>
      <c r="R18" s="149"/>
      <c r="S18" s="149"/>
      <c r="T18" s="150"/>
      <c r="U18" s="149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91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42" t="str">
        <f t="shared" si="0"/>
        <v>- zřízení přípojek médií k objektům ZS</v>
      </c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/>
      <c r="B19" s="147"/>
      <c r="C19" s="216" t="s">
        <v>115</v>
      </c>
      <c r="D19" s="217"/>
      <c r="E19" s="218"/>
      <c r="F19" s="219"/>
      <c r="G19" s="220"/>
      <c r="H19" s="155"/>
      <c r="I19" s="155"/>
      <c r="J19" s="155"/>
      <c r="K19" s="155"/>
      <c r="L19" s="155"/>
      <c r="M19" s="155"/>
      <c r="N19" s="149"/>
      <c r="O19" s="149"/>
      <c r="P19" s="149"/>
      <c r="Q19" s="149"/>
      <c r="R19" s="149"/>
      <c r="S19" s="149"/>
      <c r="T19" s="150"/>
      <c r="U19" s="149"/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91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42" t="str">
        <f t="shared" si="0"/>
        <v>- zřízení odběrných míst NN a vody s měřením</v>
      </c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/>
      <c r="B20" s="147"/>
      <c r="C20" s="216" t="s">
        <v>116</v>
      </c>
      <c r="D20" s="217"/>
      <c r="E20" s="218"/>
      <c r="F20" s="219"/>
      <c r="G20" s="220"/>
      <c r="H20" s="155"/>
      <c r="I20" s="155"/>
      <c r="J20" s="155"/>
      <c r="K20" s="155"/>
      <c r="L20" s="155"/>
      <c r="M20" s="155"/>
      <c r="N20" s="149"/>
      <c r="O20" s="149"/>
      <c r="P20" s="149"/>
      <c r="Q20" s="149"/>
      <c r="R20" s="149"/>
      <c r="S20" s="149"/>
      <c r="T20" s="150"/>
      <c r="U20" s="149"/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91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42" t="str">
        <f t="shared" si="0"/>
        <v>- provozní náklady na energie</v>
      </c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/>
      <c r="B21" s="147"/>
      <c r="C21" s="216" t="s">
        <v>117</v>
      </c>
      <c r="D21" s="217"/>
      <c r="E21" s="218"/>
      <c r="F21" s="219"/>
      <c r="G21" s="220"/>
      <c r="H21" s="155"/>
      <c r="I21" s="155"/>
      <c r="J21" s="155"/>
      <c r="K21" s="155"/>
      <c r="L21" s="155"/>
      <c r="M21" s="155"/>
      <c r="N21" s="149"/>
      <c r="O21" s="149"/>
      <c r="P21" s="149"/>
      <c r="Q21" s="149"/>
      <c r="R21" s="149"/>
      <c r="S21" s="149"/>
      <c r="T21" s="150"/>
      <c r="U21" s="149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91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42" t="str">
        <f t="shared" si="0"/>
        <v>- náklady na vybavení objektů ZS</v>
      </c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/>
      <c r="B22" s="147"/>
      <c r="C22" s="216" t="s">
        <v>118</v>
      </c>
      <c r="D22" s="217"/>
      <c r="E22" s="218"/>
      <c r="F22" s="219"/>
      <c r="G22" s="220"/>
      <c r="H22" s="155"/>
      <c r="I22" s="155"/>
      <c r="J22" s="155"/>
      <c r="K22" s="155"/>
      <c r="L22" s="155"/>
      <c r="M22" s="155"/>
      <c r="N22" s="149"/>
      <c r="O22" s="149"/>
      <c r="P22" s="149"/>
      <c r="Q22" s="149"/>
      <c r="R22" s="149"/>
      <c r="S22" s="149"/>
      <c r="T22" s="150"/>
      <c r="U22" s="149"/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91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42" t="str">
        <f t="shared" si="0"/>
        <v>- náklady na údržbu objektů ZS</v>
      </c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/>
      <c r="B23" s="147"/>
      <c r="C23" s="216" t="s">
        <v>119</v>
      </c>
      <c r="D23" s="217"/>
      <c r="E23" s="218"/>
      <c r="F23" s="219"/>
      <c r="G23" s="220"/>
      <c r="H23" s="155"/>
      <c r="I23" s="155"/>
      <c r="J23" s="155"/>
      <c r="K23" s="155"/>
      <c r="L23" s="155"/>
      <c r="M23" s="155"/>
      <c r="N23" s="149"/>
      <c r="O23" s="149"/>
      <c r="P23" s="149"/>
      <c r="Q23" s="149"/>
      <c r="R23" s="149"/>
      <c r="S23" s="149"/>
      <c r="T23" s="150"/>
      <c r="U23" s="149"/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91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42" t="str">
        <f t="shared" si="0"/>
        <v>- náklady na úklid ploch využívaných pro ZS</v>
      </c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/>
      <c r="B24" s="147"/>
      <c r="C24" s="216" t="s">
        <v>120</v>
      </c>
      <c r="D24" s="217"/>
      <c r="E24" s="218"/>
      <c r="F24" s="219"/>
      <c r="G24" s="220"/>
      <c r="H24" s="155"/>
      <c r="I24" s="155"/>
      <c r="J24" s="155"/>
      <c r="K24" s="155"/>
      <c r="L24" s="155"/>
      <c r="M24" s="155"/>
      <c r="N24" s="149"/>
      <c r="O24" s="149"/>
      <c r="P24" s="149"/>
      <c r="Q24" s="149"/>
      <c r="R24" s="149"/>
      <c r="S24" s="149"/>
      <c r="T24" s="150"/>
      <c r="U24" s="149"/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91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42" t="str">
        <f t="shared" si="0"/>
        <v>- náklady spojené s likvidací objektů ZS</v>
      </c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/>
      <c r="B25" s="147"/>
      <c r="C25" s="216" t="s">
        <v>121</v>
      </c>
      <c r="D25" s="217"/>
      <c r="E25" s="218"/>
      <c r="F25" s="219"/>
      <c r="G25" s="220"/>
      <c r="H25" s="155"/>
      <c r="I25" s="155"/>
      <c r="J25" s="155"/>
      <c r="K25" s="155"/>
      <c r="L25" s="155"/>
      <c r="M25" s="155"/>
      <c r="N25" s="149"/>
      <c r="O25" s="149"/>
      <c r="P25" s="149"/>
      <c r="Q25" s="149"/>
      <c r="R25" s="149"/>
      <c r="S25" s="149"/>
      <c r="T25" s="150"/>
      <c r="U25" s="149"/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91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42" t="str">
        <f t="shared" si="0"/>
        <v>- náklady na uvedení ploch a zařízení využívaných pro ZS do původního stavu</v>
      </c>
      <c r="BB25" s="139"/>
      <c r="BC25" s="139"/>
      <c r="BD25" s="139"/>
      <c r="BE25" s="139"/>
      <c r="BF25" s="139"/>
      <c r="BG25" s="139"/>
      <c r="BH25" s="139"/>
    </row>
    <row r="26" spans="1:60" ht="33.75" outlineLevel="1" x14ac:dyDescent="0.2">
      <c r="A26" s="140"/>
      <c r="B26" s="147"/>
      <c r="C26" s="216" t="s">
        <v>122</v>
      </c>
      <c r="D26" s="217"/>
      <c r="E26" s="218"/>
      <c r="F26" s="219"/>
      <c r="G26" s="220"/>
      <c r="H26" s="155"/>
      <c r="I26" s="155"/>
      <c r="J26" s="155"/>
      <c r="K26" s="155"/>
      <c r="L26" s="155"/>
      <c r="M26" s="155"/>
      <c r="N26" s="149"/>
      <c r="O26" s="149"/>
      <c r="P26" s="149"/>
      <c r="Q26" s="149"/>
      <c r="R26" s="149"/>
      <c r="S26" s="149"/>
      <c r="T26" s="150"/>
      <c r="U26" s="149"/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91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42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/>
      <c r="B27" s="147"/>
      <c r="C27" s="216" t="s">
        <v>98</v>
      </c>
      <c r="D27" s="217"/>
      <c r="E27" s="218"/>
      <c r="F27" s="219"/>
      <c r="G27" s="220"/>
      <c r="H27" s="155"/>
      <c r="I27" s="155"/>
      <c r="J27" s="155"/>
      <c r="K27" s="155"/>
      <c r="L27" s="155"/>
      <c r="M27" s="155"/>
      <c r="N27" s="149"/>
      <c r="O27" s="149"/>
      <c r="P27" s="149"/>
      <c r="Q27" s="149"/>
      <c r="R27" s="149"/>
      <c r="S27" s="149"/>
      <c r="T27" s="150"/>
      <c r="U27" s="149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91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42" t="str">
        <f t="shared" si="0"/>
        <v>- poplatky za užívání veřejných ploch a to vč. užívání ploch k uložení materiálů a odpadu</v>
      </c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/>
      <c r="B28" s="147"/>
      <c r="C28" s="216" t="s">
        <v>99</v>
      </c>
      <c r="D28" s="217"/>
      <c r="E28" s="218"/>
      <c r="F28" s="219"/>
      <c r="G28" s="220"/>
      <c r="H28" s="155"/>
      <c r="I28" s="155"/>
      <c r="J28" s="155"/>
      <c r="K28" s="155"/>
      <c r="L28" s="155"/>
      <c r="M28" s="155"/>
      <c r="N28" s="149"/>
      <c r="O28" s="149"/>
      <c r="P28" s="149"/>
      <c r="Q28" s="149"/>
      <c r="R28" s="149"/>
      <c r="S28" s="149"/>
      <c r="T28" s="150"/>
      <c r="U28" s="149"/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91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42" t="str">
        <f t="shared" si="0"/>
        <v>- náklady na dočasné bezbariérové trasy pro pěší</v>
      </c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/>
      <c r="B29" s="147"/>
      <c r="C29" s="216" t="s">
        <v>100</v>
      </c>
      <c r="D29" s="217"/>
      <c r="E29" s="218"/>
      <c r="F29" s="219"/>
      <c r="G29" s="220"/>
      <c r="H29" s="155"/>
      <c r="I29" s="155"/>
      <c r="J29" s="155"/>
      <c r="K29" s="155"/>
      <c r="L29" s="155"/>
      <c r="M29" s="155"/>
      <c r="N29" s="149"/>
      <c r="O29" s="149"/>
      <c r="P29" s="149"/>
      <c r="Q29" s="149"/>
      <c r="R29" s="149"/>
      <c r="S29" s="149"/>
      <c r="T29" s="150"/>
      <c r="U29" s="149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91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42" t="str">
        <f t="shared" si="0"/>
        <v>- náklady na mobilní oplocení a hrazení</v>
      </c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/>
      <c r="B30" s="147"/>
      <c r="C30" s="216" t="s">
        <v>101</v>
      </c>
      <c r="D30" s="217"/>
      <c r="E30" s="218"/>
      <c r="F30" s="219"/>
      <c r="G30" s="220"/>
      <c r="H30" s="155"/>
      <c r="I30" s="155"/>
      <c r="J30" s="155"/>
      <c r="K30" s="155"/>
      <c r="L30" s="155"/>
      <c r="M30" s="155"/>
      <c r="N30" s="149"/>
      <c r="O30" s="149"/>
      <c r="P30" s="149"/>
      <c r="Q30" s="149"/>
      <c r="R30" s="149"/>
      <c r="S30" s="149"/>
      <c r="T30" s="150"/>
      <c r="U30" s="149"/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91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42" t="str">
        <f t="shared" si="0"/>
        <v>- náklady na umístění tabule "stavba povolena"</v>
      </c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/>
      <c r="B31" s="147"/>
      <c r="C31" s="216" t="s">
        <v>102</v>
      </c>
      <c r="D31" s="217"/>
      <c r="E31" s="218"/>
      <c r="F31" s="219"/>
      <c r="G31" s="220"/>
      <c r="H31" s="155"/>
      <c r="I31" s="155"/>
      <c r="J31" s="155"/>
      <c r="K31" s="155"/>
      <c r="L31" s="155"/>
      <c r="M31" s="155"/>
      <c r="N31" s="149"/>
      <c r="O31" s="149"/>
      <c r="P31" s="149"/>
      <c r="Q31" s="149"/>
      <c r="R31" s="149"/>
      <c r="S31" s="149"/>
      <c r="T31" s="150"/>
      <c r="U31" s="149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91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42" t="str">
        <f t="shared" si="0"/>
        <v>- náklady na umístění výstražných značek a cedulí (např. zákaz vstupu na staveniště)</v>
      </c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>
        <v>4</v>
      </c>
      <c r="B32" s="147" t="s">
        <v>103</v>
      </c>
      <c r="C32" s="175" t="s">
        <v>104</v>
      </c>
      <c r="D32" s="149" t="s">
        <v>105</v>
      </c>
      <c r="E32" s="153">
        <v>10</v>
      </c>
      <c r="F32" s="290">
        <f>H32+J32</f>
        <v>0</v>
      </c>
      <c r="G32" s="290">
        <f>ROUND(E32*F32,2)</f>
        <v>0</v>
      </c>
      <c r="H32" s="156"/>
      <c r="I32" s="155">
        <f>ROUND(E32*H32,2)</f>
        <v>0</v>
      </c>
      <c r="J32" s="156"/>
      <c r="K32" s="155">
        <f>ROUND(E32*J32,2)</f>
        <v>0</v>
      </c>
      <c r="L32" s="155">
        <v>21</v>
      </c>
      <c r="M32" s="155">
        <f>G32*(1+L32/100)</f>
        <v>0</v>
      </c>
      <c r="N32" s="149">
        <v>0</v>
      </c>
      <c r="O32" s="149">
        <f>ROUND(E32*N32,5)</f>
        <v>0</v>
      </c>
      <c r="P32" s="149">
        <v>0</v>
      </c>
      <c r="Q32" s="149">
        <f>ROUND(E32*P32,5)</f>
        <v>0</v>
      </c>
      <c r="R32" s="149"/>
      <c r="S32" s="149"/>
      <c r="T32" s="150">
        <v>0</v>
      </c>
      <c r="U32" s="149">
        <f>ROUND(E32*T32,2)</f>
        <v>0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90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ht="22.5" outlineLevel="1" x14ac:dyDescent="0.2">
      <c r="A33" s="140"/>
      <c r="B33" s="147"/>
      <c r="C33" s="216" t="s">
        <v>106</v>
      </c>
      <c r="D33" s="217"/>
      <c r="E33" s="218"/>
      <c r="F33" s="219"/>
      <c r="G33" s="220"/>
      <c r="H33" s="155"/>
      <c r="I33" s="155"/>
      <c r="J33" s="155"/>
      <c r="K33" s="155"/>
      <c r="L33" s="155"/>
      <c r="M33" s="155"/>
      <c r="N33" s="149"/>
      <c r="O33" s="149"/>
      <c r="P33" s="149"/>
      <c r="Q33" s="149"/>
      <c r="R33" s="149"/>
      <c r="S33" s="149"/>
      <c r="T33" s="150"/>
      <c r="U33" s="149"/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91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42" t="str">
        <f>C33</f>
        <v>- náklady na provedení veškerých předepsaných zkoušek a revizí použitých materiálů a provedených konstrukcí nebo stavebních prací (statické zatěžovací zkoušky)</v>
      </c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0"/>
      <c r="B34" s="147"/>
      <c r="C34" s="216" t="s">
        <v>107</v>
      </c>
      <c r="D34" s="217"/>
      <c r="E34" s="218"/>
      <c r="F34" s="219"/>
      <c r="G34" s="220"/>
      <c r="H34" s="155"/>
      <c r="I34" s="155"/>
      <c r="J34" s="155"/>
      <c r="K34" s="155"/>
      <c r="L34" s="155"/>
      <c r="M34" s="155"/>
      <c r="N34" s="149"/>
      <c r="O34" s="149"/>
      <c r="P34" s="149"/>
      <c r="Q34" s="149"/>
      <c r="R34" s="149"/>
      <c r="S34" s="149"/>
      <c r="T34" s="150"/>
      <c r="U34" s="149"/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91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42" t="str">
        <f>C34</f>
        <v>- laboratorní zkoušky zeminy pro provedení stabilizace</v>
      </c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>
        <v>5</v>
      </c>
      <c r="B35" s="147" t="s">
        <v>108</v>
      </c>
      <c r="C35" s="175" t="s">
        <v>109</v>
      </c>
      <c r="D35" s="149" t="s">
        <v>89</v>
      </c>
      <c r="E35" s="153">
        <v>1</v>
      </c>
      <c r="F35" s="290">
        <f>H35+J35</f>
        <v>0</v>
      </c>
      <c r="G35" s="290">
        <f>ROUND(E35*F35,2)</f>
        <v>0</v>
      </c>
      <c r="H35" s="156"/>
      <c r="I35" s="155">
        <f>ROUND(E35*H35,2)</f>
        <v>0</v>
      </c>
      <c r="J35" s="156"/>
      <c r="K35" s="155">
        <f>ROUND(E35*J35,2)</f>
        <v>0</v>
      </c>
      <c r="L35" s="155">
        <v>21</v>
      </c>
      <c r="M35" s="155">
        <f>G35*(1+L35/100)</f>
        <v>0</v>
      </c>
      <c r="N35" s="149">
        <v>0</v>
      </c>
      <c r="O35" s="149">
        <f>ROUND(E35*N35,5)</f>
        <v>0</v>
      </c>
      <c r="P35" s="149">
        <v>0</v>
      </c>
      <c r="Q35" s="149">
        <f>ROUND(E35*P35,5)</f>
        <v>0</v>
      </c>
      <c r="R35" s="149"/>
      <c r="S35" s="149"/>
      <c r="T35" s="150">
        <v>0</v>
      </c>
      <c r="U35" s="149">
        <f>ROUND(E35*T35,2)</f>
        <v>0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90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/>
      <c r="B36" s="147"/>
      <c r="C36" s="216" t="s">
        <v>123</v>
      </c>
      <c r="D36" s="217"/>
      <c r="E36" s="218"/>
      <c r="F36" s="219"/>
      <c r="G36" s="220"/>
      <c r="H36" s="155"/>
      <c r="I36" s="155"/>
      <c r="J36" s="155"/>
      <c r="K36" s="155"/>
      <c r="L36" s="155"/>
      <c r="M36" s="155"/>
      <c r="N36" s="149"/>
      <c r="O36" s="149"/>
      <c r="P36" s="149"/>
      <c r="Q36" s="149"/>
      <c r="R36" s="149"/>
      <c r="S36" s="149"/>
      <c r="T36" s="150"/>
      <c r="U36" s="149"/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91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42" t="str">
        <f>C36</f>
        <v>Komplet zahrnuje :</v>
      </c>
      <c r="BB36" s="139"/>
      <c r="BC36" s="139"/>
      <c r="BD36" s="139"/>
      <c r="BE36" s="139"/>
      <c r="BF36" s="139"/>
      <c r="BG36" s="139"/>
      <c r="BH36" s="139"/>
    </row>
    <row r="37" spans="1:60" ht="33.75" outlineLevel="1" x14ac:dyDescent="0.2">
      <c r="A37" s="165"/>
      <c r="B37" s="166"/>
      <c r="C37" s="221" t="s">
        <v>110</v>
      </c>
      <c r="D37" s="222"/>
      <c r="E37" s="223"/>
      <c r="F37" s="224"/>
      <c r="G37" s="225"/>
      <c r="H37" s="167"/>
      <c r="I37" s="167"/>
      <c r="J37" s="167"/>
      <c r="K37" s="167"/>
      <c r="L37" s="167"/>
      <c r="M37" s="167"/>
      <c r="N37" s="168"/>
      <c r="O37" s="168"/>
      <c r="P37" s="168"/>
      <c r="Q37" s="168"/>
      <c r="R37" s="168"/>
      <c r="S37" s="168"/>
      <c r="T37" s="169"/>
      <c r="U37" s="168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91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42" t="str">
        <f>C37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37" s="139"/>
      <c r="BC37" s="139"/>
      <c r="BD37" s="139"/>
      <c r="BE37" s="139"/>
      <c r="BF37" s="139"/>
      <c r="BG37" s="139"/>
      <c r="BH37" s="139"/>
    </row>
    <row r="38" spans="1:60" x14ac:dyDescent="0.2">
      <c r="A38" s="173"/>
      <c r="B38" s="7" t="s">
        <v>124</v>
      </c>
      <c r="C38" s="177" t="s">
        <v>124</v>
      </c>
      <c r="D38" s="173"/>
      <c r="E38" s="173"/>
      <c r="F38" s="173"/>
      <c r="G38" s="173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A39" s="170"/>
      <c r="B39" s="171" t="s">
        <v>28</v>
      </c>
      <c r="C39" s="178" t="s">
        <v>124</v>
      </c>
      <c r="D39" s="172"/>
      <c r="E39" s="172"/>
      <c r="F39" s="172"/>
      <c r="G39" s="174">
        <f>G8+G15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125</v>
      </c>
    </row>
    <row r="40" spans="1:60" x14ac:dyDescent="0.2">
      <c r="A40" s="6"/>
      <c r="B40" s="7" t="s">
        <v>124</v>
      </c>
      <c r="C40" s="177" t="s">
        <v>124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6"/>
      <c r="B41" s="7" t="s">
        <v>124</v>
      </c>
      <c r="C41" s="177" t="s">
        <v>124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26" t="s">
        <v>126</v>
      </c>
      <c r="B42" s="226"/>
      <c r="C42" s="227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28"/>
      <c r="B43" s="229"/>
      <c r="C43" s="230"/>
      <c r="D43" s="229"/>
      <c r="E43" s="229"/>
      <c r="F43" s="229"/>
      <c r="G43" s="23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127</v>
      </c>
    </row>
    <row r="44" spans="1:60" x14ac:dyDescent="0.2">
      <c r="A44" s="232"/>
      <c r="B44" s="233"/>
      <c r="C44" s="234"/>
      <c r="D44" s="233"/>
      <c r="E44" s="233"/>
      <c r="F44" s="233"/>
      <c r="G44" s="23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32"/>
      <c r="B45" s="233"/>
      <c r="C45" s="234"/>
      <c r="D45" s="233"/>
      <c r="E45" s="233"/>
      <c r="F45" s="233"/>
      <c r="G45" s="23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32"/>
      <c r="B46" s="233"/>
      <c r="C46" s="234"/>
      <c r="D46" s="233"/>
      <c r="E46" s="233"/>
      <c r="F46" s="233"/>
      <c r="G46" s="23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36"/>
      <c r="B47" s="237"/>
      <c r="C47" s="238"/>
      <c r="D47" s="237"/>
      <c r="E47" s="237"/>
      <c r="F47" s="237"/>
      <c r="G47" s="239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124</v>
      </c>
      <c r="C48" s="177" t="s">
        <v>124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">
      <c r="C49" s="179"/>
      <c r="AE49" t="s">
        <v>128</v>
      </c>
    </row>
  </sheetData>
  <sheetProtection algorithmName="SHA-512" hashValue="Fy5XsfKn1eqFVyObi2t6Vj2JDDJjha+LPjkVxIIVp0kf/mrMl4AZogmhjdVwlz/WkPdKKtwU7I7byDetK0em8w==" saltValue="XoR6+lGBhun7tIN/pSkLJg==" spinCount="100000" sheet="1" objects="1" scenarios="1"/>
  <mergeCells count="29">
    <mergeCell ref="C20:G20"/>
    <mergeCell ref="A1:G1"/>
    <mergeCell ref="C2:G2"/>
    <mergeCell ref="C3:G3"/>
    <mergeCell ref="C4:G4"/>
    <mergeCell ref="C10:G10"/>
    <mergeCell ref="C11:G11"/>
    <mergeCell ref="C12:G12"/>
    <mergeCell ref="C14:G14"/>
    <mergeCell ref="C17:G17"/>
    <mergeCell ref="C18:G18"/>
    <mergeCell ref="C19:G19"/>
    <mergeCell ref="C33:G33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4:G34"/>
    <mergeCell ref="C36:G36"/>
    <mergeCell ref="C37:G37"/>
    <mergeCell ref="A42:C42"/>
    <mergeCell ref="A43:G47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2022-05-23T05:55:52Z</dcterms:modified>
</cp:coreProperties>
</file>